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 Your Profit %" sheetId="1" r:id="rId4"/>
    <sheet state="visible" name="Understanding Cash Flow" sheetId="2" r:id="rId5"/>
    <sheet state="visible" name="Can I Afford To Hire" sheetId="3" r:id="rId6"/>
  </sheets>
  <definedNames/>
  <calcPr/>
</workbook>
</file>

<file path=xl/sharedStrings.xml><?xml version="1.0" encoding="utf-8"?>
<sst xmlns="http://schemas.openxmlformats.org/spreadsheetml/2006/main" count="71" uniqueCount="63">
  <si>
    <t>Step-by-Step: Estimate Your Equivalent Profit %</t>
  </si>
  <si>
    <t>Estimate Your Replacement Wage Costs</t>
  </si>
  <si>
    <t>How Many Hours A Week Are You On The Tools?</t>
  </si>
  <si>
    <t>Estimate A Replacement Wage Per Hour</t>
  </si>
  <si>
    <t>Super Annuation @ 11.5%</t>
  </si>
  <si>
    <t>Workers Comp @ 5%</t>
  </si>
  <si>
    <t>Total Wage Cost</t>
  </si>
  <si>
    <t>What Does It Cost To Opperate Per Week</t>
  </si>
  <si>
    <t>Business Expenses Last 6 Months</t>
  </si>
  <si>
    <t>Business Expenses Per Week</t>
  </si>
  <si>
    <t>How Much Revenue/Sale In The Last 6 Months</t>
  </si>
  <si>
    <t>For Last 6 Months</t>
  </si>
  <si>
    <t>Sales Per Week</t>
  </si>
  <si>
    <t>Est Profit Per Week</t>
  </si>
  <si>
    <t>Profit %</t>
  </si>
  <si>
    <t>Please Note</t>
  </si>
  <si>
    <t>We still need to calculate cash flow and new purchases</t>
  </si>
  <si>
    <t>Why Cash Flow Kills Businesses</t>
  </si>
  <si>
    <t xml:space="preserve">Here is what happens to a business that does $6000 a week in sales, 10% profit margin... </t>
  </si>
  <si>
    <t>But 70% of bills are paid on time. 10% one week late. 10% two weeks late and the final 10% four weeks late.</t>
  </si>
  <si>
    <t>Income Received</t>
  </si>
  <si>
    <t>Expenses Paid</t>
  </si>
  <si>
    <t>Net Cash Flow</t>
  </si>
  <si>
    <t>Cumulative Cash</t>
  </si>
  <si>
    <t>Step-by-Step: Estimate if You Can Afford to Hire</t>
  </si>
  <si>
    <t>Understanding Additional Costs</t>
  </si>
  <si>
    <t>Employee Wage Expenses Per Week</t>
  </si>
  <si>
    <t>Equipment Costs If Financed</t>
  </si>
  <si>
    <t>Employee Wages</t>
  </si>
  <si>
    <t>Total Cost Of New Equipment Needed</t>
  </si>
  <si>
    <t>20% Deposit</t>
  </si>
  <si>
    <t>Weekly Repayments Over 5 Years (10% Interest)</t>
  </si>
  <si>
    <t>Total Savings Needed</t>
  </si>
  <si>
    <t>Revenue Needed To Support This Wage?</t>
  </si>
  <si>
    <t>Advertising Spend Needed: Low Rate</t>
  </si>
  <si>
    <t>Low Rate: 2 x Wages</t>
  </si>
  <si>
    <t>Est Savings: Low Rate</t>
  </si>
  <si>
    <t>High Rate: 3.5x Wages</t>
  </si>
  <si>
    <t>Equipment Deposit</t>
  </si>
  <si>
    <t>Total: Low Rate</t>
  </si>
  <si>
    <t>How Many Regular Clients Support This Wage</t>
  </si>
  <si>
    <t>Advertising Spend Needed: High Rate</t>
  </si>
  <si>
    <t>Average Service Price (Regular Client)</t>
  </si>
  <si>
    <t>Est Savings: High Rate</t>
  </si>
  <si>
    <t>Average Services Per Year</t>
  </si>
  <si>
    <t>Number Of Clients To Support: Low Rate</t>
  </si>
  <si>
    <t>Total: High Rate</t>
  </si>
  <si>
    <t>Number Of Clients To Support: High Rate</t>
  </si>
  <si>
    <t>Advertising Costs</t>
  </si>
  <si>
    <t>Surviving The Transitional Period</t>
  </si>
  <si>
    <t>Cost In Advertising Per New Regular Customer (CAC)</t>
  </si>
  <si>
    <t>What % Of Extra Target Turn Over Do You Already Have</t>
  </si>
  <si>
    <t>Number Of New Regular Clients Won Per Week</t>
  </si>
  <si>
    <t>Weeks Until You Hit Revenue Target: Low Rate</t>
  </si>
  <si>
    <t>Weeks Until You Hit Revenue Target: High Rate</t>
  </si>
  <si>
    <t>Estimated Savings Needed To Bridge The Revenue Gap</t>
  </si>
  <si>
    <t>How Long Will It Take To Recoup Start Up Costs</t>
  </si>
  <si>
    <t>Low Rate</t>
  </si>
  <si>
    <t>High Rate</t>
  </si>
  <si>
    <t>10% Profit at Low Rate Revenue</t>
  </si>
  <si>
    <t>Weeks to Recoup Start Up Costs: Low Rate</t>
  </si>
  <si>
    <t>20% Profit at High Rate Revenue</t>
  </si>
  <si>
    <t>Weeks to Recoup Start Up Costs: High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</si>
</sst>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4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000000"/>
      <name val="&quot;Aptos Narrow&quot;"/>
    </font>
    <font>
      <sz val="11.0"/>
      <color rgb="FF000000"/>
      <name val="&quot;Aptos Narrow&quot;"/>
    </font>
    <font>
      <sz val="11.0"/>
      <color rgb="FF000000"/>
      <name val="Arial"/>
    </font>
    <font>
      <color rgb="FF999999"/>
      <name val="Arial"/>
      <scheme val="minor"/>
    </font>
    <font>
      <b/>
      <color rgb="FF999999"/>
      <name val="Arial"/>
      <scheme val="minor"/>
    </font>
    <font>
      <b/>
      <color rgb="FF666666"/>
      <name val="Arial"/>
      <scheme val="minor"/>
    </font>
    <font>
      <sz val="11.0"/>
      <color theme="1"/>
      <name val="Arial"/>
      <scheme val="minor"/>
    </font>
    <font>
      <b/>
      <sz val="13.0"/>
      <color theme="1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2" numFmtId="164" xfId="0" applyFont="1" applyNumberFormat="1"/>
    <xf borderId="0" fillId="0" fontId="3" numFmtId="10" xfId="0" applyFont="1" applyNumberFormat="1"/>
    <xf borderId="0" fillId="0" fontId="4" numFmtId="0" xfId="0" applyAlignment="1" applyFont="1">
      <alignment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3" numFmtId="165" xfId="0" applyAlignment="1" applyFont="1" applyNumberFormat="1">
      <alignment readingOrder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2" numFmtId="165" xfId="0" applyFont="1" applyNumberFormat="1"/>
    <xf borderId="0" fillId="0" fontId="4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readingOrder="0"/>
    </xf>
    <xf borderId="0" fillId="0" fontId="8" numFmtId="164" xfId="0" applyFont="1" applyNumberFormat="1"/>
    <xf borderId="0" fillId="0" fontId="2" numFmtId="4" xfId="0" applyFont="1" applyNumberFormat="1"/>
    <xf borderId="0" fillId="0" fontId="3" numFmtId="10" xfId="0" applyAlignment="1" applyFont="1" applyNumberFormat="1">
      <alignment readingOrder="0"/>
    </xf>
    <xf borderId="0" fillId="0" fontId="9" numFmtId="4" xfId="0" applyFont="1" applyNumberFormat="1"/>
    <xf borderId="0" fillId="0" fontId="9" numFmtId="165" xfId="0" applyFont="1" applyNumberFormat="1"/>
    <xf borderId="0" fillId="0" fontId="10" numFmtId="0" xfId="0" applyAlignment="1" applyFont="1">
      <alignment readingOrder="0"/>
    </xf>
    <xf borderId="0" fillId="0" fontId="11" numFmtId="4" xfId="0" applyFont="1" applyNumberFormat="1"/>
    <xf borderId="0" fillId="0" fontId="12" numFmtId="0" xfId="0" applyAlignment="1" applyFont="1">
      <alignment readingOrder="0"/>
    </xf>
    <xf borderId="0" fillId="0" fontId="13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25"/>
  </cols>
  <sheetData>
    <row r="1">
      <c r="A1" s="1" t="s">
        <v>0</v>
      </c>
    </row>
    <row r="3">
      <c r="A3" s="2" t="s">
        <v>1</v>
      </c>
    </row>
    <row r="4">
      <c r="A4" s="3" t="s">
        <v>2</v>
      </c>
      <c r="B4" s="3">
        <v>40.0</v>
      </c>
    </row>
    <row r="5">
      <c r="A5" s="3" t="s">
        <v>3</v>
      </c>
      <c r="B5" s="4">
        <v>40.0</v>
      </c>
    </row>
    <row r="6">
      <c r="A6" s="3" t="s">
        <v>4</v>
      </c>
      <c r="B6" s="5">
        <f>B5*0.115</f>
        <v>4.6</v>
      </c>
    </row>
    <row r="7">
      <c r="A7" s="3" t="s">
        <v>5</v>
      </c>
      <c r="B7" s="5">
        <f>B5*0.05</f>
        <v>2</v>
      </c>
    </row>
    <row r="8">
      <c r="A8" s="2" t="s">
        <v>6</v>
      </c>
      <c r="B8" s="5">
        <f>(B5+B6+B7)*B4</f>
        <v>1864</v>
      </c>
    </row>
    <row r="10">
      <c r="A10" s="3" t="s">
        <v>7</v>
      </c>
    </row>
    <row r="11">
      <c r="A11" s="3" t="s">
        <v>8</v>
      </c>
      <c r="B11" s="4">
        <v>30000.0</v>
      </c>
    </row>
    <row r="12">
      <c r="A12" s="3" t="s">
        <v>9</v>
      </c>
      <c r="B12" s="5">
        <f>B11/26</f>
        <v>1153.846154</v>
      </c>
    </row>
    <row r="14">
      <c r="A14" s="3" t="s">
        <v>10</v>
      </c>
    </row>
    <row r="15">
      <c r="A15" s="3" t="s">
        <v>11</v>
      </c>
      <c r="B15" s="4">
        <v>85000.0</v>
      </c>
    </row>
    <row r="16">
      <c r="A16" s="3" t="s">
        <v>12</v>
      </c>
      <c r="B16" s="5">
        <f>B15/26</f>
        <v>3269.230769</v>
      </c>
    </row>
    <row r="18">
      <c r="A18" s="3" t="s">
        <v>13</v>
      </c>
      <c r="B18" s="5">
        <f>B16-B12-B8</f>
        <v>251.3846154</v>
      </c>
    </row>
    <row r="19">
      <c r="A19" s="3" t="s">
        <v>14</v>
      </c>
      <c r="B19" s="6">
        <f>B18/B16</f>
        <v>0.07689411765</v>
      </c>
    </row>
    <row r="21">
      <c r="A21" s="2" t="s">
        <v>15</v>
      </c>
    </row>
    <row r="22">
      <c r="A22" s="3" t="s">
        <v>16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  <col customWidth="1" min="2" max="2" width="15.63"/>
    <col customWidth="1" min="3" max="3" width="13.63"/>
    <col customWidth="1" min="4" max="4" width="15.88"/>
  </cols>
  <sheetData>
    <row r="1">
      <c r="A1" s="1" t="s">
        <v>17</v>
      </c>
    </row>
    <row r="3">
      <c r="A3" s="3" t="s">
        <v>18</v>
      </c>
    </row>
    <row r="4">
      <c r="A4" s="3" t="s">
        <v>19</v>
      </c>
    </row>
    <row r="6">
      <c r="A6" s="7" t="s">
        <v>20</v>
      </c>
      <c r="B6" s="7" t="s">
        <v>21</v>
      </c>
      <c r="C6" s="7" t="s">
        <v>22</v>
      </c>
      <c r="D6" s="7" t="s">
        <v>23</v>
      </c>
    </row>
    <row r="7">
      <c r="A7" s="8">
        <v>4200.0</v>
      </c>
      <c r="B7" s="8">
        <v>5400.0</v>
      </c>
      <c r="C7" s="8">
        <v>-1200.0</v>
      </c>
      <c r="D7" s="8">
        <v>-1200.0</v>
      </c>
    </row>
    <row r="8">
      <c r="A8" s="8">
        <v>4800.0</v>
      </c>
      <c r="B8" s="8">
        <v>5400.0</v>
      </c>
      <c r="C8" s="8">
        <v>-600.0</v>
      </c>
      <c r="D8" s="8">
        <v>-1800.0</v>
      </c>
    </row>
    <row r="9">
      <c r="A9" s="8">
        <v>5400.0</v>
      </c>
      <c r="B9" s="8">
        <v>5400.0</v>
      </c>
      <c r="C9" s="8">
        <v>0.0</v>
      </c>
      <c r="D9" s="8">
        <v>-1800.0</v>
      </c>
    </row>
    <row r="10">
      <c r="A10" s="8">
        <v>5400.0</v>
      </c>
      <c r="B10" s="8">
        <v>5400.0</v>
      </c>
      <c r="C10" s="8">
        <v>0.0</v>
      </c>
      <c r="D10" s="8">
        <v>-1800.0</v>
      </c>
    </row>
    <row r="11">
      <c r="A11" s="8">
        <v>6000.0</v>
      </c>
      <c r="B11" s="8">
        <v>5400.0</v>
      </c>
      <c r="C11" s="8">
        <v>600.0</v>
      </c>
      <c r="D11" s="8">
        <v>-1200.0</v>
      </c>
    </row>
    <row r="12">
      <c r="A12" s="8">
        <v>6000.0</v>
      </c>
      <c r="B12" s="8">
        <v>5400.0</v>
      </c>
      <c r="C12" s="8">
        <v>600.0</v>
      </c>
      <c r="D12" s="8">
        <v>-600.0</v>
      </c>
    </row>
    <row r="13">
      <c r="A13" s="8">
        <v>6000.0</v>
      </c>
      <c r="B13" s="8">
        <v>5400.0</v>
      </c>
      <c r="C13" s="8">
        <v>600.0</v>
      </c>
      <c r="D13" s="8">
        <v>0.0</v>
      </c>
    </row>
    <row r="14">
      <c r="A14" s="8">
        <v>6000.0</v>
      </c>
      <c r="B14" s="8">
        <v>5400.0</v>
      </c>
      <c r="C14" s="8">
        <v>600.0</v>
      </c>
      <c r="D14" s="8">
        <v>600.0</v>
      </c>
    </row>
    <row r="15">
      <c r="A15" s="8">
        <v>6000.0</v>
      </c>
      <c r="B15" s="8">
        <v>5400.0</v>
      </c>
      <c r="C15" s="8">
        <v>600.0</v>
      </c>
      <c r="D15" s="8">
        <v>1200.0</v>
      </c>
    </row>
    <row r="16">
      <c r="A16" s="8">
        <v>6000.0</v>
      </c>
      <c r="B16" s="8">
        <v>5400.0</v>
      </c>
      <c r="C16" s="8">
        <v>600.0</v>
      </c>
      <c r="D16" s="8">
        <v>1800.0</v>
      </c>
    </row>
    <row r="17">
      <c r="A17" s="8">
        <v>6000.0</v>
      </c>
      <c r="B17" s="8">
        <v>5400.0</v>
      </c>
      <c r="C17" s="8">
        <v>600.0</v>
      </c>
      <c r="D17" s="8">
        <v>2400.0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13"/>
    <col customWidth="1" min="4" max="4" width="41.5"/>
  </cols>
  <sheetData>
    <row r="1">
      <c r="A1" s="1" t="s">
        <v>24</v>
      </c>
      <c r="D1" s="1" t="s">
        <v>25</v>
      </c>
    </row>
    <row r="3">
      <c r="A3" s="2" t="s">
        <v>26</v>
      </c>
      <c r="D3" s="2" t="s">
        <v>27</v>
      </c>
      <c r="E3" s="9"/>
      <c r="F3" s="7"/>
      <c r="G3" s="7"/>
      <c r="H3" s="7"/>
    </row>
    <row r="4">
      <c r="A4" s="3" t="s">
        <v>28</v>
      </c>
      <c r="B4" s="10">
        <v>1600.0</v>
      </c>
      <c r="D4" s="3" t="s">
        <v>29</v>
      </c>
      <c r="E4" s="11">
        <v>40000.0</v>
      </c>
      <c r="F4" s="9"/>
      <c r="G4" s="9"/>
      <c r="H4" s="9"/>
    </row>
    <row r="5">
      <c r="A5" s="3" t="s">
        <v>4</v>
      </c>
      <c r="B5" s="12">
        <f>B4*0.115</f>
        <v>184</v>
      </c>
      <c r="D5" s="3" t="s">
        <v>30</v>
      </c>
      <c r="E5" s="13">
        <f>E4*0.2</f>
        <v>8000</v>
      </c>
      <c r="F5" s="9"/>
      <c r="G5" s="9"/>
      <c r="H5" s="9"/>
    </row>
    <row r="6">
      <c r="A6" s="3" t="s">
        <v>5</v>
      </c>
      <c r="B6" s="12">
        <f>B4*0.05</f>
        <v>80</v>
      </c>
      <c r="D6" s="3" t="s">
        <v>31</v>
      </c>
      <c r="E6" s="13">
        <f>((E4*0.8*0.1*5)+(E4)-E5)/5/52</f>
        <v>184.6153846</v>
      </c>
      <c r="F6" s="9"/>
      <c r="G6" s="9"/>
      <c r="H6" s="9"/>
    </row>
    <row r="7">
      <c r="A7" s="2" t="s">
        <v>6</v>
      </c>
      <c r="B7" s="12">
        <f>B4+B5+B6</f>
        <v>1864</v>
      </c>
      <c r="E7" s="9"/>
      <c r="F7" s="9"/>
      <c r="G7" s="9"/>
      <c r="H7" s="9"/>
    </row>
    <row r="8">
      <c r="D8" s="2" t="s">
        <v>32</v>
      </c>
      <c r="E8" s="9"/>
      <c r="F8" s="9"/>
      <c r="G8" s="9"/>
      <c r="H8" s="9"/>
    </row>
    <row r="9">
      <c r="A9" s="2" t="s">
        <v>33</v>
      </c>
      <c r="D9" s="14" t="s">
        <v>34</v>
      </c>
      <c r="E9" s="15">
        <f>E20</f>
        <v>923.1238095</v>
      </c>
      <c r="F9" s="9"/>
      <c r="G9" s="9"/>
      <c r="H9" s="9"/>
    </row>
    <row r="10">
      <c r="A10" s="3" t="s">
        <v>35</v>
      </c>
      <c r="B10" s="12">
        <f>B7*2</f>
        <v>3728</v>
      </c>
      <c r="D10" s="14" t="s">
        <v>36</v>
      </c>
      <c r="E10" s="15">
        <f>B26</f>
        <v>1613.158857</v>
      </c>
      <c r="F10" s="9"/>
      <c r="G10" s="9"/>
      <c r="H10" s="9"/>
    </row>
    <row r="11">
      <c r="A11" s="3" t="s">
        <v>37</v>
      </c>
      <c r="B11" s="12">
        <f>B7*3.5</f>
        <v>6524</v>
      </c>
      <c r="D11" s="14" t="s">
        <v>38</v>
      </c>
      <c r="E11" s="15">
        <f>E5</f>
        <v>8000</v>
      </c>
      <c r="F11" s="9"/>
      <c r="G11" s="9"/>
      <c r="H11" s="9"/>
    </row>
    <row r="12">
      <c r="D12" s="2" t="s">
        <v>39</v>
      </c>
      <c r="E12" s="5">
        <f>SUM(E9:E11)</f>
        <v>10536.28267</v>
      </c>
      <c r="F12" s="9"/>
      <c r="G12" s="9"/>
      <c r="H12" s="9"/>
    </row>
    <row r="13">
      <c r="A13" s="2" t="s">
        <v>40</v>
      </c>
      <c r="D13" s="14" t="s">
        <v>41</v>
      </c>
      <c r="E13" s="15">
        <f>E21</f>
        <v>1615.466667</v>
      </c>
      <c r="F13" s="9"/>
      <c r="G13" s="9"/>
      <c r="H13" s="9"/>
    </row>
    <row r="14">
      <c r="A14" s="3" t="s">
        <v>42</v>
      </c>
      <c r="B14" s="4">
        <v>120.0</v>
      </c>
      <c r="D14" s="14" t="s">
        <v>43</v>
      </c>
      <c r="E14" s="15">
        <f>B27</f>
        <v>2823.028</v>
      </c>
      <c r="F14" s="9"/>
      <c r="G14" s="9"/>
      <c r="H14" s="9"/>
    </row>
    <row r="15">
      <c r="A15" s="3" t="s">
        <v>44</v>
      </c>
      <c r="B15" s="3">
        <v>21.0</v>
      </c>
      <c r="D15" s="14" t="s">
        <v>38</v>
      </c>
      <c r="E15" s="15">
        <f>E5</f>
        <v>8000</v>
      </c>
    </row>
    <row r="16">
      <c r="A16" s="3" t="s">
        <v>45</v>
      </c>
      <c r="B16" s="16">
        <f>B10/((B14*B15)/52)</f>
        <v>76.92698413</v>
      </c>
      <c r="D16" s="2" t="s">
        <v>46</v>
      </c>
      <c r="E16" s="5">
        <f>SUM(E13:E15)</f>
        <v>12438.49467</v>
      </c>
    </row>
    <row r="17">
      <c r="A17" s="3" t="s">
        <v>47</v>
      </c>
      <c r="B17" s="16">
        <f>B11/((B14*B15)/52)</f>
        <v>134.6222222</v>
      </c>
    </row>
    <row r="18">
      <c r="D18" s="2" t="s">
        <v>48</v>
      </c>
      <c r="E18" s="7"/>
    </row>
    <row r="19">
      <c r="A19" s="2" t="s">
        <v>49</v>
      </c>
      <c r="D19" s="3" t="s">
        <v>50</v>
      </c>
      <c r="E19" s="4">
        <v>40.0</v>
      </c>
    </row>
    <row r="20">
      <c r="A20" s="3" t="s">
        <v>51</v>
      </c>
      <c r="B20" s="17">
        <v>0.7</v>
      </c>
      <c r="D20" s="3" t="s">
        <v>34</v>
      </c>
      <c r="E20" s="5">
        <f>B16*E19*(1-B20)</f>
        <v>923.1238095</v>
      </c>
    </row>
    <row r="21">
      <c r="A21" s="3" t="s">
        <v>52</v>
      </c>
      <c r="B21" s="3">
        <v>8.0</v>
      </c>
      <c r="D21" s="3" t="s">
        <v>41</v>
      </c>
      <c r="E21" s="5">
        <f>B17*E19*(1-B20)</f>
        <v>1615.466667</v>
      </c>
    </row>
    <row r="22">
      <c r="A22" s="3" t="s">
        <v>53</v>
      </c>
      <c r="B22" s="16">
        <f>(B16-(B16*B20))/B21</f>
        <v>2.884761905</v>
      </c>
    </row>
    <row r="23">
      <c r="A23" s="3" t="s">
        <v>54</v>
      </c>
      <c r="B23" s="16">
        <f>(B17-(B17*B20))/B21</f>
        <v>5.048333333</v>
      </c>
    </row>
    <row r="25">
      <c r="A25" s="2" t="s">
        <v>55</v>
      </c>
      <c r="D25" s="2" t="s">
        <v>56</v>
      </c>
    </row>
    <row r="26">
      <c r="A26" s="3" t="s">
        <v>57</v>
      </c>
      <c r="B26" s="5">
        <f>((B10-(B10*B20))*B22)/2</f>
        <v>1613.158857</v>
      </c>
      <c r="D26" s="3" t="s">
        <v>53</v>
      </c>
      <c r="E26" s="18">
        <f>B22</f>
        <v>2.884761905</v>
      </c>
    </row>
    <row r="27">
      <c r="A27" s="3" t="s">
        <v>58</v>
      </c>
      <c r="B27" s="5">
        <f>((B11-(B11*B20))*B22)/2</f>
        <v>2823.028</v>
      </c>
      <c r="D27" s="3" t="s">
        <v>59</v>
      </c>
      <c r="E27" s="19">
        <f>B10*0.1</f>
        <v>372.8</v>
      </c>
    </row>
    <row r="28">
      <c r="D28" s="20" t="s">
        <v>60</v>
      </c>
      <c r="E28" s="21">
        <f>E12/E27+E26</f>
        <v>31.14732271</v>
      </c>
    </row>
    <row r="30">
      <c r="D30" s="3" t="s">
        <v>54</v>
      </c>
      <c r="E30" s="18">
        <f>B23</f>
        <v>5.048333333</v>
      </c>
    </row>
    <row r="31">
      <c r="D31" s="3" t="s">
        <v>61</v>
      </c>
      <c r="E31" s="19">
        <f>B11*0.2</f>
        <v>1304.8</v>
      </c>
    </row>
    <row r="32">
      <c r="D32" s="22" t="s">
        <v>62</v>
      </c>
      <c r="E32" s="23">
        <f>E16/E31+E30</f>
        <v>14.58120785</v>
      </c>
    </row>
  </sheetData>
  <drawing r:id="rId1"/>
</worksheet>
</file>